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Drátěné kartáče" sheetId="1" r:id="rId1"/>
  </sheets>
  <definedNames/>
  <calcPr fullCalcOnLoad="1"/>
</workbook>
</file>

<file path=xl/sharedStrings.xml><?xml version="1.0" encoding="utf-8"?>
<sst xmlns="http://schemas.openxmlformats.org/spreadsheetml/2006/main" count="344" uniqueCount="344">
  <si>
    <t>DRÁTĚNÉ KARTÁČE</t>
  </si>
  <si>
    <t>Výrobek</t>
  </si>
  <si>
    <t>Code</t>
  </si>
  <si>
    <t>Druh</t>
  </si>
  <si>
    <t>Rozměr</t>
  </si>
  <si>
    <t>Drát</t>
  </si>
  <si>
    <t>Použití</t>
  </si>
  <si>
    <t>Cena</t>
  </si>
  <si>
    <t>611151-0202</t>
  </si>
  <si>
    <t>Plochý copový</t>
  </si>
  <si>
    <t>75x6</t>
  </si>
  <si>
    <t>Ocel</t>
  </si>
  <si>
    <t>631151-0202</t>
  </si>
  <si>
    <t>Plochý copový</t>
  </si>
  <si>
    <t>115x22</t>
  </si>
  <si>
    <t>Ocel</t>
  </si>
  <si>
    <t>631351-0002</t>
  </si>
  <si>
    <t>Plochý copový</t>
  </si>
  <si>
    <t>115x22</t>
  </si>
  <si>
    <t>Nerez</t>
  </si>
  <si>
    <t>631151-0222</t>
  </si>
  <si>
    <t>Plochý copový</t>
  </si>
  <si>
    <t>125x22</t>
  </si>
  <si>
    <t>Ocel</t>
  </si>
  <si>
    <t>631351-2202</t>
  </si>
  <si>
    <t>Plochý copový</t>
  </si>
  <si>
    <t>125x22</t>
  </si>
  <si>
    <t>Nerez</t>
  </si>
  <si>
    <t>641151-0002</t>
  </si>
  <si>
    <t>Plochý copový</t>
  </si>
  <si>
    <t>150x22</t>
  </si>
  <si>
    <t>Ocel</t>
  </si>
  <si>
    <t>641351-0002</t>
  </si>
  <si>
    <t>Plochý copový</t>
  </si>
  <si>
    <t>150x22</t>
  </si>
  <si>
    <t>Nerez</t>
  </si>
  <si>
    <t>544461-9902</t>
  </si>
  <si>
    <t>Plochý vlnitý</t>
  </si>
  <si>
    <t>150x21x22</t>
  </si>
  <si>
    <t>Ocel</t>
  </si>
  <si>
    <t>653151-0002</t>
  </si>
  <si>
    <t>Plochý copový</t>
  </si>
  <si>
    <t>178x22</t>
  </si>
  <si>
    <t>Ocel</t>
  </si>
  <si>
    <t>653351-0002</t>
  </si>
  <si>
    <t>Plochý copový</t>
  </si>
  <si>
    <t>178x22</t>
  </si>
  <si>
    <t>Nerez</t>
  </si>
  <si>
    <t>554461-9902</t>
  </si>
  <si>
    <t>Plochý vlnitý</t>
  </si>
  <si>
    <t>178x23x22</t>
  </si>
  <si>
    <t>Ocel</t>
  </si>
  <si>
    <t>566461-9902</t>
  </si>
  <si>
    <t>Plochý vlnitý</t>
  </si>
  <si>
    <t>200x20x22</t>
  </si>
  <si>
    <t>Ocel</t>
  </si>
  <si>
    <t>532061-0008</t>
  </si>
  <si>
    <t>Drátěný kotouč</t>
  </si>
  <si>
    <t>125x18x20</t>
  </si>
  <si>
    <t>Ocel</t>
  </si>
  <si>
    <t>544062-0008</t>
  </si>
  <si>
    <t>Drátěný kotouč</t>
  </si>
  <si>
    <t>150x18x32</t>
  </si>
  <si>
    <t>Ocel</t>
  </si>
  <si>
    <t xml:space="preserve"> </t>
  </si>
  <si>
    <t>622151-0008</t>
  </si>
  <si>
    <t>Kuželový copový</t>
  </si>
  <si>
    <t>100 M14</t>
  </si>
  <si>
    <t>Ocel</t>
  </si>
  <si>
    <t>622351-0002</t>
  </si>
  <si>
    <t>Kuželový copový</t>
  </si>
  <si>
    <t>100 M14</t>
  </si>
  <si>
    <t>Nerez</t>
  </si>
  <si>
    <t>512161-0008</t>
  </si>
  <si>
    <t>Kuželový vlnitý</t>
  </si>
  <si>
    <t>100 M14</t>
  </si>
  <si>
    <t>Ocel</t>
  </si>
  <si>
    <t>512062-0008</t>
  </si>
  <si>
    <t>Kuželový vlnitý</t>
  </si>
  <si>
    <t>100 M14</t>
  </si>
  <si>
    <t>Ocel</t>
  </si>
  <si>
    <t>512342-0002</t>
  </si>
  <si>
    <t>Kuželový vlnitý</t>
  </si>
  <si>
    <t>100 M14</t>
  </si>
  <si>
    <t>Nerez</t>
  </si>
  <si>
    <t>512362-0002</t>
  </si>
  <si>
    <t>Kuželový vlnitý</t>
  </si>
  <si>
    <t>100 M14</t>
  </si>
  <si>
    <t>Nerez</t>
  </si>
  <si>
    <t xml:space="preserve"> </t>
  </si>
  <si>
    <t>608151-0008</t>
  </si>
  <si>
    <t>Hrncový copový</t>
  </si>
  <si>
    <t>65 M14</t>
  </si>
  <si>
    <t>Ocel</t>
  </si>
  <si>
    <t>608331-0002</t>
  </si>
  <si>
    <t>Hrncový copový</t>
  </si>
  <si>
    <t>65 M14</t>
  </si>
  <si>
    <t>Nerez</t>
  </si>
  <si>
    <t>608351-0002</t>
  </si>
  <si>
    <t>Hrncový copový</t>
  </si>
  <si>
    <t>65 M14</t>
  </si>
  <si>
    <t>Nerez</t>
  </si>
  <si>
    <t>613061-0008</t>
  </si>
  <si>
    <t>Hrncový vlnitý</t>
  </si>
  <si>
    <t>60 M14</t>
  </si>
  <si>
    <t>Ocel</t>
  </si>
  <si>
    <t>613361-0002</t>
  </si>
  <si>
    <t>Hrncový vlnitý</t>
  </si>
  <si>
    <t>60 M14</t>
  </si>
  <si>
    <t>Nerez</t>
  </si>
  <si>
    <t>608152-0008</t>
  </si>
  <si>
    <t>Hrncový copový</t>
  </si>
  <si>
    <t>75 M14</t>
  </si>
  <si>
    <t>Ocel</t>
  </si>
  <si>
    <t>613062-0008</t>
  </si>
  <si>
    <t>Hrncový vlnitý</t>
  </si>
  <si>
    <t>75 M14</t>
  </si>
  <si>
    <t>Ocel</t>
  </si>
  <si>
    <t>613362-0002</t>
  </si>
  <si>
    <t>Hrncový vlnitý</t>
  </si>
  <si>
    <t>75 M14</t>
  </si>
  <si>
    <t>Nerez</t>
  </si>
  <si>
    <t>608153-0008</t>
  </si>
  <si>
    <t>Hrncový copový</t>
  </si>
  <si>
    <t>80 M14</t>
  </si>
  <si>
    <t>Ocel</t>
  </si>
  <si>
    <t>608353-0002</t>
  </si>
  <si>
    <t>Hrncový copový</t>
  </si>
  <si>
    <t>80 M14</t>
  </si>
  <si>
    <t>Nerez</t>
  </si>
  <si>
    <t>613063-0008</t>
  </si>
  <si>
    <t>Hrncový vlnitý</t>
  </si>
  <si>
    <t>80 M14</t>
  </si>
  <si>
    <t>Ocel</t>
  </si>
  <si>
    <t>613363-0002</t>
  </si>
  <si>
    <t>Hrncový vlnitý</t>
  </si>
  <si>
    <t>80 M14</t>
  </si>
  <si>
    <t>Nerez</t>
  </si>
  <si>
    <t>608154-0008</t>
  </si>
  <si>
    <t>Hrncový copový</t>
  </si>
  <si>
    <t>100 M14</t>
  </si>
  <si>
    <t>Ocel</t>
  </si>
  <si>
    <t>608354-0002</t>
  </si>
  <si>
    <t>Hrncový copový</t>
  </si>
  <si>
    <t>100 M14</t>
  </si>
  <si>
    <t>Nerez</t>
  </si>
  <si>
    <t>608155-0008</t>
  </si>
  <si>
    <t>Hrncový copový</t>
  </si>
  <si>
    <t>110 M14</t>
  </si>
  <si>
    <t>Ocel</t>
  </si>
  <si>
    <t>613064-0008</t>
  </si>
  <si>
    <t>Hrncový vlnitý</t>
  </si>
  <si>
    <t>100 M14</t>
  </si>
  <si>
    <t>Ocel</t>
  </si>
  <si>
    <t>613065-0008</t>
  </si>
  <si>
    <t>Hrncový vlnitý</t>
  </si>
  <si>
    <t>125 M14</t>
  </si>
  <si>
    <t>Ocel</t>
  </si>
  <si>
    <t>613066-0008</t>
  </si>
  <si>
    <t>Hrncový vlnitý</t>
  </si>
  <si>
    <t>150 M14</t>
  </si>
  <si>
    <t>Ocel</t>
  </si>
  <si>
    <t>608151-1004</t>
  </si>
  <si>
    <t>Hrnec cop stopka</t>
  </si>
  <si>
    <t>65 / 6</t>
  </si>
  <si>
    <t>Ocel</t>
  </si>
  <si>
    <t>600041-0028</t>
  </si>
  <si>
    <t>Hrnec vlnitý stopka</t>
  </si>
  <si>
    <r>
      <rPr>
        <sz val="10"/>
        <rFont val="Arial CE"/>
        <family val="3"/>
      </rPr>
      <t xml:space="preserve">50/6 </t>
    </r>
    <r>
      <rPr>
        <sz val="8"/>
        <rFont val="Arial CE"/>
        <family val="3"/>
      </rPr>
      <t>vrtačka</t>
    </r>
  </si>
  <si>
    <t>Ocel</t>
  </si>
  <si>
    <t>600061-0028</t>
  </si>
  <si>
    <t>Hrnec vlnitý stopka</t>
  </si>
  <si>
    <r>
      <rPr>
        <sz val="10"/>
        <rFont val="Arial CE"/>
        <family val="2"/>
      </rPr>
      <t xml:space="preserve">75/6 </t>
    </r>
    <r>
      <rPr>
        <sz val="8"/>
        <rFont val="Arial CE"/>
        <family val="0"/>
      </rPr>
      <t>vrtačka</t>
    </r>
  </si>
  <si>
    <t>Ocel</t>
  </si>
  <si>
    <t>DRÁTĚNÉ KARTÁČE</t>
  </si>
  <si>
    <t>Výrobek</t>
  </si>
  <si>
    <t>Code</t>
  </si>
  <si>
    <t>Druh</t>
  </si>
  <si>
    <t>Rozměr</t>
  </si>
  <si>
    <t>Drát</t>
  </si>
  <si>
    <t>Použití</t>
  </si>
  <si>
    <t>Cena</t>
  </si>
  <si>
    <t>509164-0008</t>
  </si>
  <si>
    <r>
      <rPr>
        <sz val="10"/>
        <rFont val="Arial CE"/>
        <family val="0"/>
      </rPr>
      <t>Štětcový vlnitý</t>
    </r>
    <r>
      <rPr>
        <b/>
        <sz val="9"/>
        <rFont val="Arial CE"/>
        <family val="0"/>
      </rPr>
      <t>/</t>
    </r>
    <r>
      <rPr>
        <sz val="8"/>
        <rFont val="Arial CE"/>
        <family val="0"/>
      </rPr>
      <t>vrtačka</t>
    </r>
  </si>
  <si>
    <t>30x30x6</t>
  </si>
  <si>
    <t>Ocel</t>
  </si>
  <si>
    <t>509163-0008</t>
  </si>
  <si>
    <r>
      <rPr>
        <sz val="10"/>
        <rFont val="Arial CE"/>
        <family val="1"/>
      </rPr>
      <t>Štětcový vlnitý</t>
    </r>
    <r>
      <rPr>
        <b/>
        <sz val="9"/>
        <rFont val="Arial CE"/>
        <family val="0"/>
      </rPr>
      <t>/</t>
    </r>
    <r>
      <rPr>
        <sz val="8"/>
        <rFont val="Arial CE"/>
        <family val="0"/>
      </rPr>
      <t>vrtačka</t>
    </r>
  </si>
  <si>
    <t>25x25x6</t>
  </si>
  <si>
    <t>Ocel</t>
  </si>
  <si>
    <t>509162-0008</t>
  </si>
  <si>
    <r>
      <rPr>
        <sz val="10"/>
        <rFont val="Arial CE"/>
        <family val="0"/>
      </rPr>
      <t>Štětcový vlnitý</t>
    </r>
    <r>
      <rPr>
        <b/>
        <sz val="9"/>
        <rFont val="Arial CE"/>
        <family val="0"/>
      </rPr>
      <t>/</t>
    </r>
    <r>
      <rPr>
        <sz val="8"/>
        <rFont val="Arial CE"/>
        <family val="0"/>
      </rPr>
      <t>vrtačka</t>
    </r>
  </si>
  <si>
    <t>17x17x6</t>
  </si>
  <si>
    <t>Ocel</t>
  </si>
  <si>
    <t>509363-0002</t>
  </si>
  <si>
    <t>Štětcový vlnitý</t>
  </si>
  <si>
    <t>25x22x6</t>
  </si>
  <si>
    <t>Nerez</t>
  </si>
  <si>
    <t>509161-0008</t>
  </si>
  <si>
    <r>
      <rPr>
        <sz val="10"/>
        <rFont val="Arial CE"/>
        <family val="0"/>
      </rPr>
      <t>Štětcový vlnitý</t>
    </r>
    <r>
      <rPr>
        <b/>
        <sz val="9"/>
        <rFont val="Arial CE"/>
        <family val="0"/>
      </rPr>
      <t>/</t>
    </r>
    <r>
      <rPr>
        <sz val="8"/>
        <rFont val="Arial CE"/>
        <family val="0"/>
      </rPr>
      <t>vrtačka</t>
    </r>
  </si>
  <si>
    <t>10x10x6</t>
  </si>
  <si>
    <t>Ocel</t>
  </si>
  <si>
    <t>509361-0003</t>
  </si>
  <si>
    <t>Štětcový vlnitý</t>
  </si>
  <si>
    <t>10x10x6</t>
  </si>
  <si>
    <t>Nerez</t>
  </si>
  <si>
    <t>501142-0002</t>
  </si>
  <si>
    <t>Stopkový vlnitý</t>
  </si>
  <si>
    <t>20x6x6</t>
  </si>
  <si>
    <t>Ocel</t>
  </si>
  <si>
    <t>501342-0002</t>
  </si>
  <si>
    <t>Stopkový vlnitý</t>
  </si>
  <si>
    <t>20x6x6</t>
  </si>
  <si>
    <t>Nerez</t>
  </si>
  <si>
    <t>502142-0002</t>
  </si>
  <si>
    <t>Stopkový vlnitý</t>
  </si>
  <si>
    <t>30x9x6</t>
  </si>
  <si>
    <t>Ocel</t>
  </si>
  <si>
    <t>502342-0002</t>
  </si>
  <si>
    <t>Stopkový vlnitý</t>
  </si>
  <si>
    <t>30x9x6</t>
  </si>
  <si>
    <t>Nerez</t>
  </si>
  <si>
    <t>503142-0002</t>
  </si>
  <si>
    <t>Stopkový vlnitý</t>
  </si>
  <si>
    <t>40x11x6</t>
  </si>
  <si>
    <t>Ocel</t>
  </si>
  <si>
    <t>503342-0002</t>
  </si>
  <si>
    <t>Stopkový vlnitý</t>
  </si>
  <si>
    <t>40x11x6</t>
  </si>
  <si>
    <t>Nerez</t>
  </si>
  <si>
    <t>600051-0008</t>
  </si>
  <si>
    <r>
      <rPr>
        <sz val="10"/>
        <rFont val="Arial CE"/>
        <family val="0"/>
      </rPr>
      <t>Stopkový vlnitý</t>
    </r>
    <r>
      <rPr>
        <b/>
        <sz val="9"/>
        <rFont val="Arial CE"/>
        <family val="0"/>
      </rPr>
      <t>/</t>
    </r>
    <r>
      <rPr>
        <sz val="8"/>
        <rFont val="Arial CE"/>
        <family val="5"/>
      </rPr>
      <t>vrtačka</t>
    </r>
  </si>
  <si>
    <t>50x8x6</t>
  </si>
  <si>
    <t>Ocel</t>
  </si>
  <si>
    <t>600075-0008</t>
  </si>
  <si>
    <r>
      <rPr>
        <sz val="10"/>
        <rFont val="Arial CE"/>
        <family val="0"/>
      </rPr>
      <t>Stopkový vlnitý</t>
    </r>
    <r>
      <rPr>
        <b/>
        <sz val="9"/>
        <rFont val="Arial CE"/>
        <family val="0"/>
      </rPr>
      <t>/</t>
    </r>
    <r>
      <rPr>
        <sz val="8"/>
        <rFont val="Arial CE"/>
        <family val="0"/>
      </rPr>
      <t>vrtačka</t>
    </r>
  </si>
  <si>
    <t>75x10x6</t>
  </si>
  <si>
    <t>Ocel</t>
  </si>
  <si>
    <t>600010-0008</t>
  </si>
  <si>
    <r>
      <rPr>
        <sz val="10"/>
        <rFont val="Arial CE"/>
        <family val="0"/>
      </rPr>
      <t>Stopkový vlnitý</t>
    </r>
    <r>
      <rPr>
        <b/>
        <sz val="9"/>
        <rFont val="Arial CE"/>
        <family val="0"/>
      </rPr>
      <t>/</t>
    </r>
    <r>
      <rPr>
        <sz val="8"/>
        <rFont val="Arial CE"/>
        <family val="0"/>
      </rPr>
      <t>vrtačka</t>
    </r>
  </si>
  <si>
    <t>100x10x6</t>
  </si>
  <si>
    <t>Ocel</t>
  </si>
  <si>
    <t>504161-0002</t>
  </si>
  <si>
    <t>Stopkový vlnitý</t>
  </si>
  <si>
    <t>50x10x6</t>
  </si>
  <si>
    <t>Ocel</t>
  </si>
  <si>
    <t>504341-0002</t>
  </si>
  <si>
    <t>Stopkový vlnitý</t>
  </si>
  <si>
    <t>50x10x6</t>
  </si>
  <si>
    <t>Nerez</t>
  </si>
  <si>
    <t>505141-0002</t>
  </si>
  <si>
    <t>Stopkový vlnitý</t>
  </si>
  <si>
    <t>60x12x6</t>
  </si>
  <si>
    <t>Ocel</t>
  </si>
  <si>
    <t>505341-0002</t>
  </si>
  <si>
    <t>Stopkový vlnitý</t>
  </si>
  <si>
    <t>60x12x6</t>
  </si>
  <si>
    <t>Nerez</t>
  </si>
  <si>
    <t>506161-0002</t>
  </si>
  <si>
    <t>Stopkový vlnitý</t>
  </si>
  <si>
    <t>70x11x6</t>
  </si>
  <si>
    <t>Ocel</t>
  </si>
  <si>
    <t>506162-0002</t>
  </si>
  <si>
    <t>Stopkový vlnitý</t>
  </si>
  <si>
    <t>70x18x6</t>
  </si>
  <si>
    <t>Ocel</t>
  </si>
  <si>
    <t>506341-0002</t>
  </si>
  <si>
    <t>Stopkový vlnitý</t>
  </si>
  <si>
    <t>70x11x6</t>
  </si>
  <si>
    <t>Nerez</t>
  </si>
  <si>
    <t>506342-0002</t>
  </si>
  <si>
    <t>Stopkový vlnitý</t>
  </si>
  <si>
    <t>70x18x6</t>
  </si>
  <si>
    <t>Nerez</t>
  </si>
  <si>
    <t>506362-0002</t>
  </si>
  <si>
    <t>Stopkový vlnitý</t>
  </si>
  <si>
    <t>70x18x6</t>
  </si>
  <si>
    <t>Nerez</t>
  </si>
  <si>
    <t>507361-5162</t>
  </si>
  <si>
    <t>Stopkový vlnitý</t>
  </si>
  <si>
    <t>80x12x6</t>
  </si>
  <si>
    <t>Nerez</t>
  </si>
  <si>
    <t>507362-0002</t>
  </si>
  <si>
    <t>Stopkový vlnitý</t>
  </si>
  <si>
    <t>80x19x6</t>
  </si>
  <si>
    <t>Nerez</t>
  </si>
  <si>
    <t>507342-0002</t>
  </si>
  <si>
    <t>Stopkový vlnitý</t>
  </si>
  <si>
    <t>80x19x6</t>
  </si>
  <si>
    <t>Nerez</t>
  </si>
  <si>
    <t>507162-0002</t>
  </si>
  <si>
    <t>Stopkový vlnitý</t>
  </si>
  <si>
    <t>80x19x6</t>
  </si>
  <si>
    <t>Ocel</t>
  </si>
  <si>
    <t>507542-0002</t>
  </si>
  <si>
    <t>Stopkový vlnitý</t>
  </si>
  <si>
    <t>80x19x6</t>
  </si>
  <si>
    <t>Mosaz</t>
  </si>
  <si>
    <t>611151-0202</t>
  </si>
  <si>
    <t>Stopkový copový</t>
  </si>
  <si>
    <t>75x8x6</t>
  </si>
  <si>
    <t>Ocel</t>
  </si>
  <si>
    <t>600491-0894</t>
  </si>
  <si>
    <t>Stopkový nylonový</t>
  </si>
  <si>
    <t>Nylon</t>
  </si>
  <si>
    <t>600591-0802</t>
  </si>
  <si>
    <t>Stopkový nylonový</t>
  </si>
  <si>
    <t>Nylon</t>
  </si>
  <si>
    <t>462291-0008</t>
  </si>
  <si>
    <t>Ruční kartáč</t>
  </si>
  <si>
    <t>Universál</t>
  </si>
  <si>
    <t>Ocel</t>
  </si>
  <si>
    <t>462391-0008</t>
  </si>
  <si>
    <t>Ruční kartáč</t>
  </si>
  <si>
    <t>Universál</t>
  </si>
  <si>
    <t>Nerez</t>
  </si>
  <si>
    <t>462591-0008</t>
  </si>
  <si>
    <t>Ruční kartáč</t>
  </si>
  <si>
    <t>Universál</t>
  </si>
  <si>
    <t>Mosaz</t>
  </si>
  <si>
    <t>151132-0001</t>
  </si>
  <si>
    <t>Ruční kartáč</t>
  </si>
  <si>
    <t>Dvouřadý</t>
  </si>
  <si>
    <t>Ocel</t>
  </si>
  <si>
    <t>151332-0001</t>
  </si>
  <si>
    <t>Ruční kartáč</t>
  </si>
  <si>
    <t>Dvouřadý</t>
  </si>
  <si>
    <t>Nerez</t>
  </si>
  <si>
    <t>151133-0001</t>
  </si>
  <si>
    <t>Ruční kartáč</t>
  </si>
  <si>
    <t>Třířadý</t>
  </si>
  <si>
    <t>Ocel</t>
  </si>
  <si>
    <t>151393-0001</t>
  </si>
  <si>
    <t>Ruční kartáč</t>
  </si>
  <si>
    <t>Třířadý</t>
  </si>
  <si>
    <t>Nerez</t>
  </si>
  <si>
    <t>151134-0001</t>
  </si>
  <si>
    <t>Ruční kartáč</t>
  </si>
  <si>
    <t>Čtyřřadý</t>
  </si>
  <si>
    <t>Ocel</t>
  </si>
  <si>
    <t>151334-0001</t>
  </si>
  <si>
    <t>Ruční kartáč</t>
  </si>
  <si>
    <t>Čtyřřadý</t>
  </si>
  <si>
    <t>Nerez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</si>
</sst>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sz val="10"/>
      <name val="Arial"/>
      <family val="2"/>
    </font>
    <font>
      <b/>
      <u val="single"/>
      <sz val="14"/>
      <name val="Times New Roman CE"/>
      <family val="0"/>
    </font>
    <font>
      <sz val="10"/>
      <color indexed="9"/>
      <name val="Arial CE"/>
      <family val="0"/>
    </font>
    <font>
      <b/>
      <sz val="12"/>
      <name val="Times New Roman CE"/>
      <family val="0"/>
    </font>
    <font>
      <sz val="10"/>
      <color indexed="8"/>
      <name val="Arial CE"/>
      <family val="0"/>
    </font>
    <font>
      <sz val="8"/>
      <name val="Arial CE"/>
      <family val="3"/>
    </font>
    <font>
      <b/>
      <sz val="9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34" borderId="16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0" fillId="34" borderId="17" xfId="0" applyNumberFormat="1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34" borderId="17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8" xfId="0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8</xdr:row>
      <xdr:rowOff>0</xdr:rowOff>
    </xdr:from>
    <xdr:to>
      <xdr:col>0</xdr:col>
      <xdr:colOff>1790700</xdr:colOff>
      <xdr:row>18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409700"/>
          <a:ext cx="13716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428625</xdr:colOff>
      <xdr:row>22</xdr:row>
      <xdr:rowOff>123825</xdr:rowOff>
    </xdr:from>
    <xdr:to>
      <xdr:col>0</xdr:col>
      <xdr:colOff>1800225</xdr:colOff>
      <xdr:row>30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3314700"/>
          <a:ext cx="13716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32</xdr:row>
      <xdr:rowOff>123825</xdr:rowOff>
    </xdr:from>
    <xdr:to>
      <xdr:col>0</xdr:col>
      <xdr:colOff>1790700</xdr:colOff>
      <xdr:row>40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4933950"/>
          <a:ext cx="13716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428625</xdr:colOff>
      <xdr:row>41</xdr:row>
      <xdr:rowOff>76200</xdr:rowOff>
    </xdr:from>
    <xdr:to>
      <xdr:col>0</xdr:col>
      <xdr:colOff>1800225</xdr:colOff>
      <xdr:row>49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" y="6343650"/>
          <a:ext cx="13716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63</xdr:row>
      <xdr:rowOff>9525</xdr:rowOff>
    </xdr:from>
    <xdr:to>
      <xdr:col>0</xdr:col>
      <xdr:colOff>1771650</xdr:colOff>
      <xdr:row>70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9953625"/>
          <a:ext cx="14478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74</xdr:row>
      <xdr:rowOff>76200</xdr:rowOff>
    </xdr:from>
    <xdr:to>
      <xdr:col>0</xdr:col>
      <xdr:colOff>1762125</xdr:colOff>
      <xdr:row>82</xdr:row>
      <xdr:rowOff>28575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0525" y="11801475"/>
          <a:ext cx="13716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88</xdr:row>
      <xdr:rowOff>38100</xdr:rowOff>
    </xdr:from>
    <xdr:to>
      <xdr:col>0</xdr:col>
      <xdr:colOff>1762125</xdr:colOff>
      <xdr:row>95</xdr:row>
      <xdr:rowOff>152400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0525" y="14030325"/>
          <a:ext cx="13716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98</xdr:row>
      <xdr:rowOff>38100</xdr:rowOff>
    </xdr:from>
    <xdr:to>
      <xdr:col>0</xdr:col>
      <xdr:colOff>1743075</xdr:colOff>
      <xdr:row>105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0" y="15649575"/>
          <a:ext cx="13620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zoomScalePageLayoutView="0" workbookViewId="0" topLeftCell="A1">
      <selection activeCell="I9" sqref="I9"/>
    </sheetView>
  </sheetViews>
  <sheetFormatPr defaultColWidth="9.00390625" defaultRowHeight="12.75"/>
  <cols>
    <col min="1" max="1" width="28.75390625" style="1" customWidth="1"/>
    <col min="2" max="2" width="12.625" style="1" customWidth="1"/>
    <col min="3" max="3" width="18.75390625" style="1" customWidth="1"/>
    <col min="4" max="4" width="10.125" style="1" customWidth="1"/>
    <col min="5" max="5" width="6.125" style="1" customWidth="1"/>
    <col min="6" max="6" width="8.25390625" style="1" customWidth="1"/>
    <col min="7" max="7" width="9.75390625" style="2" customWidth="1"/>
    <col min="8" max="16384" width="9.00390625" style="1" customWidth="1"/>
  </cols>
  <sheetData>
    <row r="1" s="1" customFormat="1" ht="12.75">
      <c r="G1" s="2"/>
    </row>
    <row r="2" s="1" customFormat="1" ht="12.75">
      <c r="G2" s="2"/>
    </row>
    <row r="3" spans="1:7" s="1" customFormat="1" ht="18.75">
      <c r="A3" s="3" t="s">
        <v>0</v>
      </c>
      <c r="G3" s="2"/>
    </row>
    <row r="4" spans="7:8" s="1" customFormat="1" ht="12.75">
      <c r="G4" s="2"/>
      <c r="H4" s="4">
        <f>1.05*1.03</f>
        <v>1.0815000000000001</v>
      </c>
    </row>
    <row r="5" spans="1:7" s="1" customFormat="1" ht="15.75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7" t="s">
        <v>7</v>
      </c>
    </row>
    <row r="6" spans="1:7" s="1" customFormat="1" ht="12.75">
      <c r="A6" s="8"/>
      <c r="B6" s="9"/>
      <c r="C6" s="9"/>
      <c r="D6" s="9"/>
      <c r="E6" s="9"/>
      <c r="F6" s="9"/>
      <c r="G6" s="10"/>
    </row>
    <row r="7" spans="1:7" s="1" customFormat="1" ht="12.75">
      <c r="A7" s="11"/>
      <c r="B7" s="12" t="s">
        <v>8</v>
      </c>
      <c r="C7" s="13" t="s">
        <v>9</v>
      </c>
      <c r="D7" s="14" t="s">
        <v>10</v>
      </c>
      <c r="E7" s="13">
        <v>0.5</v>
      </c>
      <c r="F7" s="14" t="s">
        <v>11</v>
      </c>
      <c r="G7" s="15">
        <f>H4*168</f>
        <v>181.692</v>
      </c>
    </row>
    <row r="8" spans="1:7" s="1" customFormat="1" ht="12.75">
      <c r="A8" s="16"/>
      <c r="B8" s="17" t="s">
        <v>12</v>
      </c>
      <c r="C8" s="18" t="s">
        <v>13</v>
      </c>
      <c r="D8" s="18" t="s">
        <v>14</v>
      </c>
      <c r="E8" s="18">
        <v>0.5</v>
      </c>
      <c r="F8" s="18" t="s">
        <v>15</v>
      </c>
      <c r="G8" s="15">
        <f>H4*202</f>
        <v>218.46300000000002</v>
      </c>
    </row>
    <row r="9" spans="1:8" s="1" customFormat="1" ht="12.75">
      <c r="A9" s="16"/>
      <c r="B9" s="18" t="s">
        <v>16</v>
      </c>
      <c r="C9" s="18" t="s">
        <v>17</v>
      </c>
      <c r="D9" s="18" t="s">
        <v>18</v>
      </c>
      <c r="E9" s="18">
        <v>0.5</v>
      </c>
      <c r="F9" s="18" t="s">
        <v>19</v>
      </c>
      <c r="G9" s="19">
        <f>H4*652</f>
        <v>705.138</v>
      </c>
      <c r="H9" s="20"/>
    </row>
    <row r="10" spans="1:7" s="1" customFormat="1" ht="12.75">
      <c r="A10" s="16"/>
      <c r="B10" s="17" t="s">
        <v>20</v>
      </c>
      <c r="C10" s="18" t="s">
        <v>21</v>
      </c>
      <c r="D10" s="18" t="s">
        <v>22</v>
      </c>
      <c r="E10" s="18">
        <v>0.5</v>
      </c>
      <c r="F10" s="18" t="s">
        <v>23</v>
      </c>
      <c r="G10" s="15">
        <f>H4*208</f>
        <v>224.95200000000003</v>
      </c>
    </row>
    <row r="11" spans="1:7" s="1" customFormat="1" ht="12.75">
      <c r="A11" s="16"/>
      <c r="B11" s="18" t="s">
        <v>24</v>
      </c>
      <c r="C11" s="18" t="s">
        <v>25</v>
      </c>
      <c r="D11" s="18" t="s">
        <v>26</v>
      </c>
      <c r="E11" s="18">
        <v>0.5</v>
      </c>
      <c r="F11" s="18" t="s">
        <v>27</v>
      </c>
      <c r="G11" s="19">
        <f>H4*689</f>
        <v>745.1535000000001</v>
      </c>
    </row>
    <row r="12" spans="1:7" s="1" customFormat="1" ht="12.75">
      <c r="A12" s="16"/>
      <c r="B12" s="18" t="s">
        <v>28</v>
      </c>
      <c r="C12" s="18" t="s">
        <v>29</v>
      </c>
      <c r="D12" s="18" t="s">
        <v>30</v>
      </c>
      <c r="E12" s="18">
        <v>0.5</v>
      </c>
      <c r="F12" s="18" t="s">
        <v>31</v>
      </c>
      <c r="G12" s="19">
        <f>H4*323</f>
        <v>349.32450000000006</v>
      </c>
    </row>
    <row r="13" spans="1:7" s="1" customFormat="1" ht="12.75">
      <c r="A13" s="16"/>
      <c r="B13" s="18" t="s">
        <v>32</v>
      </c>
      <c r="C13" s="18" t="s">
        <v>33</v>
      </c>
      <c r="D13" s="18" t="s">
        <v>34</v>
      </c>
      <c r="E13" s="18">
        <v>0.5</v>
      </c>
      <c r="F13" s="18" t="s">
        <v>35</v>
      </c>
      <c r="G13" s="19">
        <f>H4*1098.5</f>
        <v>1188.0277500000002</v>
      </c>
    </row>
    <row r="14" spans="1:7" s="1" customFormat="1" ht="12.75" hidden="1">
      <c r="A14" s="16"/>
      <c r="B14" s="18" t="s">
        <v>36</v>
      </c>
      <c r="C14" s="18" t="s">
        <v>37</v>
      </c>
      <c r="D14" s="18" t="s">
        <v>38</v>
      </c>
      <c r="E14" s="18">
        <v>0.3</v>
      </c>
      <c r="F14" s="18" t="s">
        <v>39</v>
      </c>
      <c r="G14" s="19">
        <f>H4*351.91</f>
        <v>380.59066500000006</v>
      </c>
    </row>
    <row r="15" spans="1:7" s="1" customFormat="1" ht="12.75">
      <c r="A15" s="16"/>
      <c r="B15" s="17" t="s">
        <v>40</v>
      </c>
      <c r="C15" s="18" t="s">
        <v>41</v>
      </c>
      <c r="D15" s="18" t="s">
        <v>42</v>
      </c>
      <c r="E15" s="18">
        <v>0.5</v>
      </c>
      <c r="F15" s="18" t="s">
        <v>43</v>
      </c>
      <c r="G15" s="15">
        <f>H4*327</f>
        <v>353.6505</v>
      </c>
    </row>
    <row r="16" spans="1:7" s="1" customFormat="1" ht="12.75">
      <c r="A16" s="16"/>
      <c r="B16" s="18" t="s">
        <v>44</v>
      </c>
      <c r="C16" s="18" t="s">
        <v>45</v>
      </c>
      <c r="D16" s="18" t="s">
        <v>46</v>
      </c>
      <c r="E16" s="18">
        <v>0.5</v>
      </c>
      <c r="F16" s="18" t="s">
        <v>47</v>
      </c>
      <c r="G16" s="19">
        <f>H4*1526</f>
        <v>1650.3690000000001</v>
      </c>
    </row>
    <row r="17" spans="1:7" s="1" customFormat="1" ht="12.75" hidden="1">
      <c r="A17" s="16"/>
      <c r="B17" s="18" t="s">
        <v>48</v>
      </c>
      <c r="C17" s="18" t="s">
        <v>49</v>
      </c>
      <c r="D17" s="18" t="s">
        <v>50</v>
      </c>
      <c r="E17" s="18">
        <v>0.3</v>
      </c>
      <c r="F17" s="18" t="s">
        <v>51</v>
      </c>
      <c r="G17" s="19">
        <f>H4*464.06</f>
        <v>501.8808900000001</v>
      </c>
    </row>
    <row r="18" spans="1:7" s="1" customFormat="1" ht="12.75" hidden="1">
      <c r="A18" s="16"/>
      <c r="B18" s="18" t="s">
        <v>52</v>
      </c>
      <c r="C18" s="18" t="s">
        <v>53</v>
      </c>
      <c r="D18" s="18" t="s">
        <v>54</v>
      </c>
      <c r="E18" s="18">
        <v>0.3</v>
      </c>
      <c r="F18" s="18" t="s">
        <v>55</v>
      </c>
      <c r="G18" s="19">
        <f>H4*595.85</f>
        <v>644.4117750000001</v>
      </c>
    </row>
    <row r="19" spans="1:7" s="1" customFormat="1" ht="12.75">
      <c r="A19" s="16"/>
      <c r="B19" s="18"/>
      <c r="C19" s="18"/>
      <c r="D19" s="18"/>
      <c r="E19" s="18"/>
      <c r="F19" s="18"/>
      <c r="G19" s="19"/>
    </row>
    <row r="20" spans="1:7" s="1" customFormat="1" ht="12.75">
      <c r="A20" s="16"/>
      <c r="B20" s="17" t="s">
        <v>56</v>
      </c>
      <c r="C20" s="18" t="s">
        <v>57</v>
      </c>
      <c r="D20" s="18" t="s">
        <v>58</v>
      </c>
      <c r="E20" s="18">
        <v>0.30000000000000004</v>
      </c>
      <c r="F20" s="18" t="s">
        <v>59</v>
      </c>
      <c r="G20" s="15">
        <f>H4*143</f>
        <v>154.6545</v>
      </c>
    </row>
    <row r="21" spans="1:7" s="1" customFormat="1" ht="12.75">
      <c r="A21" s="16"/>
      <c r="B21" s="17" t="s">
        <v>60</v>
      </c>
      <c r="C21" s="18" t="s">
        <v>61</v>
      </c>
      <c r="D21" s="18" t="s">
        <v>62</v>
      </c>
      <c r="E21" s="18">
        <v>0.30000000000000004</v>
      </c>
      <c r="F21" s="18" t="s">
        <v>63</v>
      </c>
      <c r="G21" s="15">
        <f>H4*182</f>
        <v>196.83300000000003</v>
      </c>
    </row>
    <row r="22" spans="1:7" s="1" customFormat="1" ht="12.75">
      <c r="A22" s="16"/>
      <c r="B22" s="21"/>
      <c r="C22" s="21"/>
      <c r="D22" s="21"/>
      <c r="E22" s="21"/>
      <c r="F22" s="21"/>
      <c r="G22" s="22"/>
    </row>
    <row r="23" spans="1:7" s="1" customFormat="1" ht="12.75">
      <c r="A23" s="16"/>
      <c r="B23" s="18"/>
      <c r="C23" s="18"/>
      <c r="D23" s="18"/>
      <c r="E23" s="18"/>
      <c r="F23" s="18"/>
      <c r="G23" s="19"/>
    </row>
    <row r="24" spans="1:7" s="1" customFormat="1" ht="12.75">
      <c r="A24" s="16"/>
      <c r="B24" s="18"/>
      <c r="C24" s="18" t="s">
        <v>64</v>
      </c>
      <c r="D24" s="18"/>
      <c r="E24" s="18"/>
      <c r="F24" s="18"/>
      <c r="G24" s="19"/>
    </row>
    <row r="25" spans="1:7" s="1" customFormat="1" ht="12.75">
      <c r="A25" s="16"/>
      <c r="B25" s="23" t="s">
        <v>65</v>
      </c>
      <c r="C25" s="18" t="s">
        <v>66</v>
      </c>
      <c r="D25" s="18" t="s">
        <v>67</v>
      </c>
      <c r="E25" s="18">
        <v>0.5</v>
      </c>
      <c r="F25" s="18" t="s">
        <v>68</v>
      </c>
      <c r="G25" s="15">
        <f>H4*139</f>
        <v>150.32850000000002</v>
      </c>
    </row>
    <row r="26" spans="1:7" s="1" customFormat="1" ht="12.75">
      <c r="A26" s="16"/>
      <c r="B26" s="18" t="s">
        <v>69</v>
      </c>
      <c r="C26" s="18" t="s">
        <v>70</v>
      </c>
      <c r="D26" s="18" t="s">
        <v>71</v>
      </c>
      <c r="E26" s="18">
        <v>0.5</v>
      </c>
      <c r="F26" s="18" t="s">
        <v>72</v>
      </c>
      <c r="G26" s="19">
        <f>H4*384</f>
        <v>415.29600000000005</v>
      </c>
    </row>
    <row r="27" spans="1:7" s="1" customFormat="1" ht="12.75">
      <c r="A27" s="16"/>
      <c r="B27" s="17" t="s">
        <v>73</v>
      </c>
      <c r="C27" s="18" t="s">
        <v>74</v>
      </c>
      <c r="D27" s="18" t="s">
        <v>75</v>
      </c>
      <c r="E27" s="18">
        <v>0.3</v>
      </c>
      <c r="F27" s="18" t="s">
        <v>76</v>
      </c>
      <c r="G27" s="15">
        <f>H4*133</f>
        <v>143.83950000000002</v>
      </c>
    </row>
    <row r="28" spans="1:7" s="1" customFormat="1" ht="12.75">
      <c r="A28" s="16"/>
      <c r="B28" s="17" t="s">
        <v>77</v>
      </c>
      <c r="C28" s="18" t="s">
        <v>78</v>
      </c>
      <c r="D28" s="18" t="s">
        <v>79</v>
      </c>
      <c r="E28" s="18">
        <v>0.3</v>
      </c>
      <c r="F28" s="18" t="s">
        <v>80</v>
      </c>
      <c r="G28" s="15">
        <f>H4*242</f>
        <v>261.723</v>
      </c>
    </row>
    <row r="29" spans="1:7" s="1" customFormat="1" ht="12.75">
      <c r="A29" s="16"/>
      <c r="B29" s="18" t="s">
        <v>81</v>
      </c>
      <c r="C29" s="18" t="s">
        <v>82</v>
      </c>
      <c r="D29" s="18" t="s">
        <v>83</v>
      </c>
      <c r="E29" s="18">
        <v>0.2</v>
      </c>
      <c r="F29" s="18" t="s">
        <v>84</v>
      </c>
      <c r="G29" s="19">
        <f>H4*650.5</f>
        <v>703.5157500000001</v>
      </c>
    </row>
    <row r="30" spans="1:7" s="1" customFormat="1" ht="12.75">
      <c r="A30" s="16"/>
      <c r="B30" s="18" t="s">
        <v>85</v>
      </c>
      <c r="C30" s="18" t="s">
        <v>86</v>
      </c>
      <c r="D30" s="18" t="s">
        <v>87</v>
      </c>
      <c r="E30" s="18">
        <v>0.3</v>
      </c>
      <c r="F30" s="18" t="s">
        <v>88</v>
      </c>
      <c r="G30" s="19">
        <f>H4*566</f>
        <v>612.129</v>
      </c>
    </row>
    <row r="31" spans="1:7" s="1" customFormat="1" ht="12.75">
      <c r="A31" s="16"/>
      <c r="B31" s="18"/>
      <c r="C31" s="18"/>
      <c r="D31" s="18"/>
      <c r="E31" s="18"/>
      <c r="F31" s="18"/>
      <c r="G31" s="19"/>
    </row>
    <row r="32" spans="1:7" s="1" customFormat="1" ht="12.75">
      <c r="A32" s="16"/>
      <c r="B32" s="21"/>
      <c r="C32" s="21"/>
      <c r="D32" s="21"/>
      <c r="E32" s="21"/>
      <c r="F32" s="21"/>
      <c r="G32" s="22"/>
    </row>
    <row r="33" spans="1:7" s="1" customFormat="1" ht="12.75">
      <c r="A33" s="16"/>
      <c r="B33" s="18"/>
      <c r="C33" s="18"/>
      <c r="D33" s="18"/>
      <c r="E33" s="18"/>
      <c r="F33" s="18"/>
      <c r="G33" s="19"/>
    </row>
    <row r="34" spans="1:7" s="1" customFormat="1" ht="12.75">
      <c r="A34" s="16"/>
      <c r="B34" s="18"/>
      <c r="C34" s="18" t="s">
        <v>89</v>
      </c>
      <c r="D34" s="18"/>
      <c r="E34" s="18"/>
      <c r="F34" s="18"/>
      <c r="G34" s="19"/>
    </row>
    <row r="35" spans="1:7" s="1" customFormat="1" ht="12.75">
      <c r="A35" s="16"/>
      <c r="B35" s="17" t="s">
        <v>90</v>
      </c>
      <c r="C35" s="18" t="s">
        <v>91</v>
      </c>
      <c r="D35" s="18" t="s">
        <v>92</v>
      </c>
      <c r="E35" s="18">
        <v>0.5</v>
      </c>
      <c r="F35" s="18" t="s">
        <v>93</v>
      </c>
      <c r="G35" s="15">
        <f>H4*141</f>
        <v>152.49150000000003</v>
      </c>
    </row>
    <row r="36" spans="1:7" s="1" customFormat="1" ht="12.75">
      <c r="A36" s="16"/>
      <c r="B36" s="18" t="s">
        <v>94</v>
      </c>
      <c r="C36" s="18" t="s">
        <v>95</v>
      </c>
      <c r="D36" s="18" t="s">
        <v>96</v>
      </c>
      <c r="E36" s="18">
        <v>0.35</v>
      </c>
      <c r="F36" s="18" t="s">
        <v>97</v>
      </c>
      <c r="G36" s="19">
        <f>H4*450.5</f>
        <v>487.21575000000007</v>
      </c>
    </row>
    <row r="37" spans="1:7" s="1" customFormat="1" ht="12.75">
      <c r="A37" s="16"/>
      <c r="B37" s="18" t="s">
        <v>98</v>
      </c>
      <c r="C37" s="18" t="s">
        <v>99</v>
      </c>
      <c r="D37" s="18" t="s">
        <v>100</v>
      </c>
      <c r="E37" s="18">
        <v>0.5</v>
      </c>
      <c r="F37" s="18" t="s">
        <v>101</v>
      </c>
      <c r="G37" s="19">
        <f>H4*445</f>
        <v>481.26750000000004</v>
      </c>
    </row>
    <row r="38" spans="1:7" s="1" customFormat="1" ht="12.75">
      <c r="A38" s="16"/>
      <c r="B38" s="17" t="s">
        <v>102</v>
      </c>
      <c r="C38" s="18" t="s">
        <v>103</v>
      </c>
      <c r="D38" s="18" t="s">
        <v>104</v>
      </c>
      <c r="E38" s="18">
        <v>0.3</v>
      </c>
      <c r="F38" s="18" t="s">
        <v>105</v>
      </c>
      <c r="G38" s="15">
        <f>H4*95</f>
        <v>102.7425</v>
      </c>
    </row>
    <row r="39" spans="1:7" s="1" customFormat="1" ht="12.75">
      <c r="A39" s="16"/>
      <c r="B39" s="18" t="s">
        <v>106</v>
      </c>
      <c r="C39" s="18" t="s">
        <v>107</v>
      </c>
      <c r="D39" s="18" t="s">
        <v>108</v>
      </c>
      <c r="E39" s="18">
        <v>0.3</v>
      </c>
      <c r="F39" s="18" t="s">
        <v>109</v>
      </c>
      <c r="G39" s="19">
        <f>H4*254</f>
        <v>274.701</v>
      </c>
    </row>
    <row r="40" spans="1:7" s="1" customFormat="1" ht="12.75">
      <c r="A40" s="16"/>
      <c r="B40" s="18" t="s">
        <v>110</v>
      </c>
      <c r="C40" s="18" t="s">
        <v>111</v>
      </c>
      <c r="D40" s="18" t="s">
        <v>112</v>
      </c>
      <c r="E40" s="18">
        <v>0.5</v>
      </c>
      <c r="F40" s="18" t="s">
        <v>113</v>
      </c>
      <c r="G40" s="19">
        <f>H4*459</f>
        <v>496.40850000000006</v>
      </c>
    </row>
    <row r="41" spans="1:7" s="1" customFormat="1" ht="12.75">
      <c r="A41" s="16"/>
      <c r="B41" s="17" t="s">
        <v>114</v>
      </c>
      <c r="C41" s="18" t="s">
        <v>115</v>
      </c>
      <c r="D41" s="18" t="s">
        <v>116</v>
      </c>
      <c r="E41" s="18">
        <v>0.30000000000000004</v>
      </c>
      <c r="F41" s="18" t="s">
        <v>117</v>
      </c>
      <c r="G41" s="15">
        <f>H4*158</f>
        <v>170.877</v>
      </c>
    </row>
    <row r="42" spans="1:7" s="1" customFormat="1" ht="12.75">
      <c r="A42" s="16"/>
      <c r="B42" s="18" t="s">
        <v>118</v>
      </c>
      <c r="C42" s="18" t="s">
        <v>119</v>
      </c>
      <c r="D42" s="18" t="s">
        <v>120</v>
      </c>
      <c r="E42" s="18">
        <v>0.35</v>
      </c>
      <c r="F42" s="18" t="s">
        <v>121</v>
      </c>
      <c r="G42" s="19">
        <f>H4*467</f>
        <v>505.06050000000005</v>
      </c>
    </row>
    <row r="43" spans="1:7" s="1" customFormat="1" ht="12.75">
      <c r="A43" s="16"/>
      <c r="B43" s="17" t="s">
        <v>122</v>
      </c>
      <c r="C43" s="18" t="s">
        <v>123</v>
      </c>
      <c r="D43" s="18" t="s">
        <v>124</v>
      </c>
      <c r="E43" s="18">
        <v>0.5</v>
      </c>
      <c r="F43" s="18" t="s">
        <v>125</v>
      </c>
      <c r="G43" s="15">
        <f>H4*271</f>
        <v>293.08650000000006</v>
      </c>
    </row>
    <row r="44" spans="1:7" s="1" customFormat="1" ht="12.75">
      <c r="A44" s="16"/>
      <c r="B44" s="18" t="s">
        <v>126</v>
      </c>
      <c r="C44" s="18" t="s">
        <v>127</v>
      </c>
      <c r="D44" s="18" t="s">
        <v>128</v>
      </c>
      <c r="E44" s="18">
        <v>0.5</v>
      </c>
      <c r="F44" s="18" t="s">
        <v>129</v>
      </c>
      <c r="G44" s="19">
        <f>H4*1030</f>
        <v>1113.9450000000002</v>
      </c>
    </row>
    <row r="45" spans="1:7" s="1" customFormat="1" ht="12.75">
      <c r="A45" s="16"/>
      <c r="B45" s="17" t="s">
        <v>130</v>
      </c>
      <c r="C45" s="18" t="s">
        <v>131</v>
      </c>
      <c r="D45" s="18" t="s">
        <v>132</v>
      </c>
      <c r="E45" s="18">
        <v>0.3</v>
      </c>
      <c r="F45" s="18" t="s">
        <v>133</v>
      </c>
      <c r="G45" s="15">
        <f>H4*166</f>
        <v>179.52900000000002</v>
      </c>
    </row>
    <row r="46" spans="1:7" s="1" customFormat="1" ht="12.75">
      <c r="A46" s="16"/>
      <c r="B46" s="18" t="s">
        <v>134</v>
      </c>
      <c r="C46" s="18" t="s">
        <v>135</v>
      </c>
      <c r="D46" s="18" t="s">
        <v>136</v>
      </c>
      <c r="E46" s="18">
        <v>0.3</v>
      </c>
      <c r="F46" s="18" t="s">
        <v>137</v>
      </c>
      <c r="G46" s="19">
        <f>H4*549</f>
        <v>593.7435</v>
      </c>
    </row>
    <row r="47" spans="1:7" s="1" customFormat="1" ht="12.75">
      <c r="A47" s="16"/>
      <c r="B47" s="17" t="s">
        <v>138</v>
      </c>
      <c r="C47" s="18" t="s">
        <v>139</v>
      </c>
      <c r="D47" s="18" t="s">
        <v>140</v>
      </c>
      <c r="E47" s="18">
        <v>0.5</v>
      </c>
      <c r="F47" s="18" t="s">
        <v>141</v>
      </c>
      <c r="G47" s="15">
        <f>H4*301</f>
        <v>325.53150000000005</v>
      </c>
    </row>
    <row r="48" spans="1:7" s="1" customFormat="1" ht="12.75">
      <c r="A48" s="16"/>
      <c r="B48" s="18" t="s">
        <v>142</v>
      </c>
      <c r="C48" s="18" t="s">
        <v>143</v>
      </c>
      <c r="D48" s="18" t="s">
        <v>144</v>
      </c>
      <c r="E48" s="18">
        <v>0.5</v>
      </c>
      <c r="F48" s="18" t="s">
        <v>145</v>
      </c>
      <c r="G48" s="19">
        <f>H4*1133</f>
        <v>1225.3395</v>
      </c>
    </row>
    <row r="49" spans="1:7" s="1" customFormat="1" ht="12.75">
      <c r="A49" s="16"/>
      <c r="B49" s="17" t="s">
        <v>146</v>
      </c>
      <c r="C49" s="18" t="s">
        <v>147</v>
      </c>
      <c r="D49" s="18" t="s">
        <v>148</v>
      </c>
      <c r="E49" s="18">
        <v>0.5</v>
      </c>
      <c r="F49" s="18" t="s">
        <v>149</v>
      </c>
      <c r="G49" s="15">
        <f>H4*318</f>
        <v>343.91700000000003</v>
      </c>
    </row>
    <row r="50" spans="1:7" s="1" customFormat="1" ht="12.75">
      <c r="A50" s="16"/>
      <c r="B50" s="17" t="s">
        <v>150</v>
      </c>
      <c r="C50" s="18" t="s">
        <v>151</v>
      </c>
      <c r="D50" s="18" t="s">
        <v>152</v>
      </c>
      <c r="E50" s="18">
        <v>0.30000000000000004</v>
      </c>
      <c r="F50" s="18" t="s">
        <v>153</v>
      </c>
      <c r="G50" s="15">
        <f>H4*220</f>
        <v>237.93000000000004</v>
      </c>
    </row>
    <row r="51" spans="1:7" s="1" customFormat="1" ht="12.75">
      <c r="A51" s="16"/>
      <c r="B51" s="17" t="s">
        <v>154</v>
      </c>
      <c r="C51" s="18" t="s">
        <v>155</v>
      </c>
      <c r="D51" s="18" t="s">
        <v>156</v>
      </c>
      <c r="E51" s="18">
        <v>0.30000000000000004</v>
      </c>
      <c r="F51" s="18" t="s">
        <v>157</v>
      </c>
      <c r="G51" s="15">
        <f>H4*322</f>
        <v>348.24300000000005</v>
      </c>
    </row>
    <row r="52" spans="1:7" s="1" customFormat="1" ht="12.75">
      <c r="A52" s="16"/>
      <c r="B52" s="17" t="s">
        <v>158</v>
      </c>
      <c r="C52" s="18" t="s">
        <v>159</v>
      </c>
      <c r="D52" s="18" t="s">
        <v>160</v>
      </c>
      <c r="E52" s="18">
        <v>0.30000000000000004</v>
      </c>
      <c r="F52" s="18" t="s">
        <v>161</v>
      </c>
      <c r="G52" s="15">
        <f>H4*486</f>
        <v>525.609</v>
      </c>
    </row>
    <row r="53" spans="1:7" s="1" customFormat="1" ht="12.75">
      <c r="A53" s="16"/>
      <c r="B53" s="18" t="s">
        <v>162</v>
      </c>
      <c r="C53" s="18" t="s">
        <v>163</v>
      </c>
      <c r="D53" s="18" t="s">
        <v>164</v>
      </c>
      <c r="E53" s="18">
        <v>0.5</v>
      </c>
      <c r="F53" s="18" t="s">
        <v>165</v>
      </c>
      <c r="G53" s="19">
        <f>H4*220.5</f>
        <v>238.47075000000004</v>
      </c>
    </row>
    <row r="54" spans="1:7" s="1" customFormat="1" ht="12.75">
      <c r="A54" s="16"/>
      <c r="B54" s="17" t="s">
        <v>166</v>
      </c>
      <c r="C54" s="18" t="s">
        <v>167</v>
      </c>
      <c r="D54" s="18" t="s">
        <v>168</v>
      </c>
      <c r="E54" s="18">
        <v>0.30000000000000004</v>
      </c>
      <c r="F54" s="18" t="s">
        <v>169</v>
      </c>
      <c r="G54" s="15">
        <f>H4*32</f>
        <v>34.608000000000004</v>
      </c>
    </row>
    <row r="55" spans="1:7" s="1" customFormat="1" ht="12.75">
      <c r="A55" s="16"/>
      <c r="B55" s="17" t="s">
        <v>170</v>
      </c>
      <c r="C55" s="18" t="s">
        <v>171</v>
      </c>
      <c r="D55" s="18" t="s">
        <v>172</v>
      </c>
      <c r="E55" s="18">
        <v>0.30000000000000004</v>
      </c>
      <c r="F55" s="18" t="s">
        <v>173</v>
      </c>
      <c r="G55" s="15">
        <f>H4*43</f>
        <v>46.50450000000001</v>
      </c>
    </row>
    <row r="56" spans="1:7" s="1" customFormat="1" ht="12.75">
      <c r="A56" s="24"/>
      <c r="B56" s="21"/>
      <c r="C56" s="21"/>
      <c r="D56" s="21"/>
      <c r="E56" s="21"/>
      <c r="F56" s="21"/>
      <c r="G56" s="22"/>
    </row>
    <row r="57" spans="1:7" s="1" customFormat="1" ht="12.75">
      <c r="A57" s="25"/>
      <c r="B57" s="13"/>
      <c r="C57" s="13"/>
      <c r="D57" s="13"/>
      <c r="E57" s="13"/>
      <c r="F57" s="13"/>
      <c r="G57" s="26"/>
    </row>
    <row r="58" s="1" customFormat="1" ht="12.75">
      <c r="G58" s="2"/>
    </row>
    <row r="59" s="1" customFormat="1" ht="12.75">
      <c r="G59" s="2"/>
    </row>
    <row r="60" spans="1:7" s="1" customFormat="1" ht="18.75">
      <c r="A60" s="3" t="s">
        <v>174</v>
      </c>
      <c r="G60" s="2"/>
    </row>
    <row r="61" s="1" customFormat="1" ht="12.75">
      <c r="G61" s="2"/>
    </row>
    <row r="62" spans="1:7" s="1" customFormat="1" ht="15.75">
      <c r="A62" s="5" t="s">
        <v>175</v>
      </c>
      <c r="B62" s="6" t="s">
        <v>176</v>
      </c>
      <c r="C62" s="6" t="s">
        <v>177</v>
      </c>
      <c r="D62" s="6" t="s">
        <v>178</v>
      </c>
      <c r="E62" s="6" t="s">
        <v>179</v>
      </c>
      <c r="F62" s="6" t="s">
        <v>180</v>
      </c>
      <c r="G62" s="7" t="s">
        <v>181</v>
      </c>
    </row>
    <row r="63" spans="1:7" s="1" customFormat="1" ht="12.75">
      <c r="A63" s="27"/>
      <c r="B63" s="28"/>
      <c r="C63" s="29"/>
      <c r="D63" s="28"/>
      <c r="E63" s="29"/>
      <c r="F63" s="28"/>
      <c r="G63" s="10"/>
    </row>
    <row r="64" spans="1:7" s="1" customFormat="1" ht="12.75">
      <c r="A64" s="11"/>
      <c r="B64" s="12" t="s">
        <v>182</v>
      </c>
      <c r="C64" s="30" t="s">
        <v>183</v>
      </c>
      <c r="D64" s="14" t="s">
        <v>184</v>
      </c>
      <c r="E64" s="13">
        <v>0.30000000000000004</v>
      </c>
      <c r="F64" s="14" t="s">
        <v>185</v>
      </c>
      <c r="G64" s="15">
        <f>H4*61</f>
        <v>65.9715</v>
      </c>
    </row>
    <row r="65" spans="1:7" s="1" customFormat="1" ht="12.75">
      <c r="A65" s="11"/>
      <c r="B65" s="12" t="s">
        <v>186</v>
      </c>
      <c r="C65" s="30" t="s">
        <v>187</v>
      </c>
      <c r="D65" s="14" t="s">
        <v>188</v>
      </c>
      <c r="E65" s="13">
        <v>0.30000000000000004</v>
      </c>
      <c r="F65" s="14" t="s">
        <v>189</v>
      </c>
      <c r="G65" s="15">
        <f>H4*45</f>
        <v>48.667500000000004</v>
      </c>
    </row>
    <row r="66" spans="1:7" s="1" customFormat="1" ht="12.75">
      <c r="A66" s="16"/>
      <c r="B66" s="17" t="s">
        <v>190</v>
      </c>
      <c r="C66" s="30" t="s">
        <v>191</v>
      </c>
      <c r="D66" s="18" t="s">
        <v>192</v>
      </c>
      <c r="E66" s="18">
        <v>0.3</v>
      </c>
      <c r="F66" s="18" t="s">
        <v>193</v>
      </c>
      <c r="G66" s="15">
        <f>H4*40</f>
        <v>43.260000000000005</v>
      </c>
    </row>
    <row r="67" spans="1:7" s="1" customFormat="1" ht="12.75">
      <c r="A67" s="16"/>
      <c r="B67" s="18" t="s">
        <v>194</v>
      </c>
      <c r="C67" s="18" t="s">
        <v>195</v>
      </c>
      <c r="D67" s="18" t="s">
        <v>196</v>
      </c>
      <c r="E67" s="18">
        <v>0.3</v>
      </c>
      <c r="F67" s="18" t="s">
        <v>197</v>
      </c>
      <c r="G67" s="19">
        <f>H4*147</f>
        <v>158.9805</v>
      </c>
    </row>
    <row r="68" spans="1:7" s="1" customFormat="1" ht="12.75">
      <c r="A68" s="16"/>
      <c r="B68" s="17" t="s">
        <v>198</v>
      </c>
      <c r="C68" s="30" t="s">
        <v>199</v>
      </c>
      <c r="D68" s="18" t="s">
        <v>200</v>
      </c>
      <c r="E68" s="18">
        <v>0.3</v>
      </c>
      <c r="F68" s="18" t="s">
        <v>201</v>
      </c>
      <c r="G68" s="15">
        <f>H4*37</f>
        <v>40.0155</v>
      </c>
    </row>
    <row r="69" spans="1:7" s="1" customFormat="1" ht="12.75">
      <c r="A69" s="16"/>
      <c r="B69" s="18" t="s">
        <v>202</v>
      </c>
      <c r="C69" s="18" t="s">
        <v>203</v>
      </c>
      <c r="D69" s="18" t="s">
        <v>204</v>
      </c>
      <c r="E69" s="18">
        <v>0.3</v>
      </c>
      <c r="F69" s="18" t="s">
        <v>205</v>
      </c>
      <c r="G69" s="19">
        <f>H4*102.5</f>
        <v>110.85375000000002</v>
      </c>
    </row>
    <row r="70" spans="1:7" s="1" customFormat="1" ht="12.75">
      <c r="A70" s="16"/>
      <c r="B70" s="18" t="s">
        <v>206</v>
      </c>
      <c r="C70" s="18" t="s">
        <v>207</v>
      </c>
      <c r="D70" s="18" t="s">
        <v>208</v>
      </c>
      <c r="E70" s="18">
        <v>0.2</v>
      </c>
      <c r="F70" s="18" t="s">
        <v>209</v>
      </c>
      <c r="G70" s="19">
        <f>H4*164.93</f>
        <v>178.37179500000002</v>
      </c>
    </row>
    <row r="71" spans="1:7" s="1" customFormat="1" ht="12.75">
      <c r="A71" s="16"/>
      <c r="B71" s="18" t="s">
        <v>210</v>
      </c>
      <c r="C71" s="18" t="s">
        <v>211</v>
      </c>
      <c r="D71" s="18" t="s">
        <v>212</v>
      </c>
      <c r="E71" s="18">
        <v>0.2</v>
      </c>
      <c r="F71" s="18" t="s">
        <v>213</v>
      </c>
      <c r="G71" s="19">
        <f>H4*258</f>
        <v>279.02700000000004</v>
      </c>
    </row>
    <row r="72" spans="1:7" s="1" customFormat="1" ht="12.75">
      <c r="A72" s="16"/>
      <c r="B72" s="18" t="s">
        <v>214</v>
      </c>
      <c r="C72" s="18" t="s">
        <v>215</v>
      </c>
      <c r="D72" s="18" t="s">
        <v>216</v>
      </c>
      <c r="E72" s="18">
        <v>0.2</v>
      </c>
      <c r="F72" s="18" t="s">
        <v>217</v>
      </c>
      <c r="G72" s="19">
        <f>H4*125</f>
        <v>135.18750000000003</v>
      </c>
    </row>
    <row r="73" spans="1:7" s="1" customFormat="1" ht="12.75">
      <c r="A73" s="16"/>
      <c r="B73" s="18" t="s">
        <v>218</v>
      </c>
      <c r="C73" s="18" t="s">
        <v>219</v>
      </c>
      <c r="D73" s="18" t="s">
        <v>220</v>
      </c>
      <c r="E73" s="18">
        <v>0.2</v>
      </c>
      <c r="F73" s="18" t="s">
        <v>221</v>
      </c>
      <c r="G73" s="19">
        <f>H4*156</f>
        <v>168.71400000000003</v>
      </c>
    </row>
    <row r="74" spans="1:7" s="1" customFormat="1" ht="12.75">
      <c r="A74" s="16"/>
      <c r="B74" s="18" t="s">
        <v>222</v>
      </c>
      <c r="C74" s="18" t="s">
        <v>223</v>
      </c>
      <c r="D74" s="18" t="s">
        <v>224</v>
      </c>
      <c r="E74" s="18">
        <v>0.2</v>
      </c>
      <c r="F74" s="18" t="s">
        <v>225</v>
      </c>
      <c r="G74" s="19">
        <f>H4*138.5</f>
        <v>149.78775000000002</v>
      </c>
    </row>
    <row r="75" spans="1:7" s="1" customFormat="1" ht="12.75">
      <c r="A75" s="16"/>
      <c r="B75" s="18" t="s">
        <v>226</v>
      </c>
      <c r="C75" s="18" t="s">
        <v>227</v>
      </c>
      <c r="D75" s="18" t="s">
        <v>228</v>
      </c>
      <c r="E75" s="18">
        <v>0.2</v>
      </c>
      <c r="F75" s="18" t="s">
        <v>229</v>
      </c>
      <c r="G75" s="19">
        <f>H4*255</f>
        <v>275.7825</v>
      </c>
    </row>
    <row r="76" spans="1:7" s="1" customFormat="1" ht="12.75">
      <c r="A76" s="16"/>
      <c r="B76" s="17" t="s">
        <v>230</v>
      </c>
      <c r="C76" s="30" t="s">
        <v>231</v>
      </c>
      <c r="D76" s="18" t="s">
        <v>232</v>
      </c>
      <c r="E76" s="18">
        <v>0.30000000000000004</v>
      </c>
      <c r="F76" s="18" t="s">
        <v>233</v>
      </c>
      <c r="G76" s="15">
        <f>H4*28</f>
        <v>30.282000000000004</v>
      </c>
    </row>
    <row r="77" spans="1:7" s="1" customFormat="1" ht="12.75">
      <c r="A77" s="16"/>
      <c r="B77" s="17" t="s">
        <v>234</v>
      </c>
      <c r="C77" s="30" t="s">
        <v>235</v>
      </c>
      <c r="D77" s="18" t="s">
        <v>236</v>
      </c>
      <c r="E77" s="18">
        <v>0.30000000000000004</v>
      </c>
      <c r="F77" s="18" t="s">
        <v>237</v>
      </c>
      <c r="G77" s="15">
        <f>H4*36</f>
        <v>38.934000000000005</v>
      </c>
    </row>
    <row r="78" spans="1:7" s="1" customFormat="1" ht="12.75">
      <c r="A78" s="16"/>
      <c r="B78" s="17" t="s">
        <v>238</v>
      </c>
      <c r="C78" s="30" t="s">
        <v>239</v>
      </c>
      <c r="D78" s="18" t="s">
        <v>240</v>
      </c>
      <c r="E78" s="18">
        <v>0.30000000000000004</v>
      </c>
      <c r="F78" s="18" t="s">
        <v>241</v>
      </c>
      <c r="G78" s="15">
        <f>H4*43</f>
        <v>46.50450000000001</v>
      </c>
    </row>
    <row r="79" spans="1:7" s="1" customFormat="1" ht="12.75">
      <c r="A79" s="16"/>
      <c r="B79" s="18" t="s">
        <v>242</v>
      </c>
      <c r="C79" s="18" t="s">
        <v>243</v>
      </c>
      <c r="D79" s="18" t="s">
        <v>244</v>
      </c>
      <c r="E79" s="18">
        <v>0.3</v>
      </c>
      <c r="F79" s="18" t="s">
        <v>245</v>
      </c>
      <c r="G79" s="19">
        <f>H4*93</f>
        <v>100.57950000000001</v>
      </c>
    </row>
    <row r="80" spans="1:7" s="1" customFormat="1" ht="12.75">
      <c r="A80" s="16"/>
      <c r="B80" s="18" t="s">
        <v>246</v>
      </c>
      <c r="C80" s="18" t="s">
        <v>247</v>
      </c>
      <c r="D80" s="18" t="s">
        <v>248</v>
      </c>
      <c r="E80" s="18">
        <v>0.3</v>
      </c>
      <c r="F80" s="18" t="s">
        <v>249</v>
      </c>
      <c r="G80" s="19">
        <f>H4*116.5</f>
        <v>125.99475000000001</v>
      </c>
    </row>
    <row r="81" spans="1:7" s="1" customFormat="1" ht="12.75">
      <c r="A81" s="16"/>
      <c r="B81" s="18" t="s">
        <v>250</v>
      </c>
      <c r="C81" s="18" t="s">
        <v>251</v>
      </c>
      <c r="D81" s="18" t="s">
        <v>252</v>
      </c>
      <c r="E81" s="18">
        <v>0.2</v>
      </c>
      <c r="F81" s="18" t="s">
        <v>253</v>
      </c>
      <c r="G81" s="19">
        <f>H4*101</f>
        <v>109.23150000000001</v>
      </c>
    </row>
    <row r="82" spans="1:7" s="1" customFormat="1" ht="12.75">
      <c r="A82" s="16"/>
      <c r="B82" s="18" t="s">
        <v>254</v>
      </c>
      <c r="C82" s="18" t="s">
        <v>255</v>
      </c>
      <c r="D82" s="18" t="s">
        <v>256</v>
      </c>
      <c r="E82" s="18">
        <v>0.2</v>
      </c>
      <c r="F82" s="18" t="s">
        <v>257</v>
      </c>
      <c r="G82" s="19">
        <f>H4*126</f>
        <v>136.269</v>
      </c>
    </row>
    <row r="83" spans="1:7" s="1" customFormat="1" ht="12.75">
      <c r="A83" s="16"/>
      <c r="B83" s="18" t="s">
        <v>258</v>
      </c>
      <c r="C83" s="18" t="s">
        <v>259</v>
      </c>
      <c r="D83" s="18" t="s">
        <v>260</v>
      </c>
      <c r="E83" s="18">
        <v>0.3</v>
      </c>
      <c r="F83" s="18" t="s">
        <v>261</v>
      </c>
      <c r="G83" s="19">
        <f>H4*104</f>
        <v>112.47600000000001</v>
      </c>
    </row>
    <row r="84" spans="1:7" s="1" customFormat="1" ht="12.75">
      <c r="A84" s="16"/>
      <c r="B84" s="18" t="s">
        <v>262</v>
      </c>
      <c r="C84" s="18" t="s">
        <v>263</v>
      </c>
      <c r="D84" s="18" t="s">
        <v>264</v>
      </c>
      <c r="E84" s="18">
        <v>0.3</v>
      </c>
      <c r="F84" s="18" t="s">
        <v>265</v>
      </c>
      <c r="G84" s="19">
        <f>H4*145</f>
        <v>156.81750000000002</v>
      </c>
    </row>
    <row r="85" spans="1:7" s="1" customFormat="1" ht="12.75">
      <c r="A85" s="16"/>
      <c r="B85" s="18" t="s">
        <v>266</v>
      </c>
      <c r="C85" s="18" t="s">
        <v>267</v>
      </c>
      <c r="D85" s="18" t="s">
        <v>268</v>
      </c>
      <c r="E85" s="18">
        <v>0.2</v>
      </c>
      <c r="F85" s="18" t="s">
        <v>269</v>
      </c>
      <c r="G85" s="19">
        <f>H4*131.5</f>
        <v>142.21725</v>
      </c>
    </row>
    <row r="86" spans="1:7" s="1" customFormat="1" ht="12.75">
      <c r="A86" s="16"/>
      <c r="B86" s="18" t="s">
        <v>270</v>
      </c>
      <c r="C86" s="18" t="s">
        <v>271</v>
      </c>
      <c r="D86" s="18" t="s">
        <v>272</v>
      </c>
      <c r="E86" s="18">
        <v>0.2</v>
      </c>
      <c r="F86" s="18" t="s">
        <v>273</v>
      </c>
      <c r="G86" s="19">
        <f>H4*305</f>
        <v>329.8575</v>
      </c>
    </row>
    <row r="87" spans="1:7" s="1" customFormat="1" ht="12.75">
      <c r="A87" s="16"/>
      <c r="B87" s="18" t="s">
        <v>274</v>
      </c>
      <c r="C87" s="18" t="s">
        <v>275</v>
      </c>
      <c r="D87" s="18" t="s">
        <v>276</v>
      </c>
      <c r="E87" s="18">
        <v>0.3</v>
      </c>
      <c r="F87" s="18" t="s">
        <v>277</v>
      </c>
      <c r="G87" s="19">
        <f>H4*276</f>
        <v>298.494</v>
      </c>
    </row>
    <row r="88" spans="1:7" s="1" customFormat="1" ht="12.75">
      <c r="A88" s="16"/>
      <c r="B88" s="18" t="s">
        <v>278</v>
      </c>
      <c r="C88" s="18" t="s">
        <v>279</v>
      </c>
      <c r="D88" s="18" t="s">
        <v>280</v>
      </c>
      <c r="E88" s="18">
        <v>0.3</v>
      </c>
      <c r="F88" s="18" t="s">
        <v>281</v>
      </c>
      <c r="G88" s="19">
        <f>H4*192</f>
        <v>207.64800000000002</v>
      </c>
    </row>
    <row r="89" spans="1:7" s="1" customFormat="1" ht="12.75">
      <c r="A89" s="16"/>
      <c r="B89" s="18" t="s">
        <v>282</v>
      </c>
      <c r="C89" s="18" t="s">
        <v>283</v>
      </c>
      <c r="D89" s="18" t="s">
        <v>284</v>
      </c>
      <c r="E89" s="18">
        <v>0.3</v>
      </c>
      <c r="F89" s="18" t="s">
        <v>285</v>
      </c>
      <c r="G89" s="19">
        <f>H4*305</f>
        <v>329.8575</v>
      </c>
    </row>
    <row r="90" spans="1:7" s="1" customFormat="1" ht="12.75">
      <c r="A90" s="16"/>
      <c r="B90" s="18" t="s">
        <v>286</v>
      </c>
      <c r="C90" s="18" t="s">
        <v>287</v>
      </c>
      <c r="D90" s="18" t="s">
        <v>288</v>
      </c>
      <c r="E90" s="18">
        <v>0.2</v>
      </c>
      <c r="F90" s="18" t="s">
        <v>289</v>
      </c>
      <c r="G90" s="19">
        <f>H4*279</f>
        <v>301.73850000000004</v>
      </c>
    </row>
    <row r="91" spans="1:7" s="1" customFormat="1" ht="12.75">
      <c r="A91" s="16"/>
      <c r="B91" s="18" t="s">
        <v>290</v>
      </c>
      <c r="C91" s="18" t="s">
        <v>291</v>
      </c>
      <c r="D91" s="18" t="s">
        <v>292</v>
      </c>
      <c r="E91" s="18">
        <v>0.3</v>
      </c>
      <c r="F91" s="18" t="s">
        <v>293</v>
      </c>
      <c r="G91" s="19">
        <v>167</v>
      </c>
    </row>
    <row r="92" spans="1:7" s="1" customFormat="1" ht="12.75">
      <c r="A92" s="16"/>
      <c r="B92" s="18" t="s">
        <v>294</v>
      </c>
      <c r="C92" s="18" t="s">
        <v>295</v>
      </c>
      <c r="D92" s="18" t="s">
        <v>296</v>
      </c>
      <c r="E92" s="18">
        <v>0.2</v>
      </c>
      <c r="F92" s="18" t="s">
        <v>297</v>
      </c>
      <c r="G92" s="19">
        <f>H4*298</f>
        <v>322.28700000000003</v>
      </c>
    </row>
    <row r="93" spans="1:7" s="1" customFormat="1" ht="12.75">
      <c r="A93" s="16"/>
      <c r="B93" s="18"/>
      <c r="C93" s="18"/>
      <c r="D93" s="18"/>
      <c r="E93" s="18"/>
      <c r="F93" s="18"/>
      <c r="G93" s="19"/>
    </row>
    <row r="94" spans="1:7" s="1" customFormat="1" ht="12.75">
      <c r="A94" s="16"/>
      <c r="B94" s="18" t="s">
        <v>298</v>
      </c>
      <c r="C94" s="18" t="s">
        <v>299</v>
      </c>
      <c r="D94" s="18" t="s">
        <v>300</v>
      </c>
      <c r="E94" s="18">
        <v>0.5</v>
      </c>
      <c r="F94" s="18" t="s">
        <v>301</v>
      </c>
      <c r="G94" s="19">
        <f>H4*202.5</f>
        <v>219.00375000000003</v>
      </c>
    </row>
    <row r="95" spans="1:7" s="1" customFormat="1" ht="12.75">
      <c r="A95" s="16"/>
      <c r="B95" s="18"/>
      <c r="C95" s="18"/>
      <c r="D95" s="18"/>
      <c r="E95" s="18"/>
      <c r="F95" s="18"/>
      <c r="G95" s="19"/>
    </row>
    <row r="96" spans="1:7" s="1" customFormat="1" ht="12.75">
      <c r="A96" s="16"/>
      <c r="B96" s="18" t="s">
        <v>302</v>
      </c>
      <c r="C96" s="18" t="s">
        <v>303</v>
      </c>
      <c r="D96" s="18">
        <v>75</v>
      </c>
      <c r="E96" s="18"/>
      <c r="F96" s="18" t="s">
        <v>304</v>
      </c>
      <c r="G96" s="19">
        <f>H4*114.9</f>
        <v>124.26435000000002</v>
      </c>
    </row>
    <row r="97" spans="1:7" s="1" customFormat="1" ht="12.75">
      <c r="A97" s="16"/>
      <c r="B97" s="18" t="s">
        <v>305</v>
      </c>
      <c r="C97" s="18" t="s">
        <v>306</v>
      </c>
      <c r="D97" s="18">
        <v>100</v>
      </c>
      <c r="E97" s="18"/>
      <c r="F97" s="18" t="s">
        <v>307</v>
      </c>
      <c r="G97" s="19">
        <f>H4*189</f>
        <v>204.40350000000004</v>
      </c>
    </row>
    <row r="98" spans="1:7" s="1" customFormat="1" ht="12.75">
      <c r="A98" s="16"/>
      <c r="B98" s="21"/>
      <c r="C98" s="21"/>
      <c r="D98" s="21"/>
      <c r="E98" s="21"/>
      <c r="F98" s="21"/>
      <c r="G98" s="22"/>
    </row>
    <row r="99" spans="1:7" s="1" customFormat="1" ht="12.75">
      <c r="A99" s="16"/>
      <c r="B99" s="18"/>
      <c r="C99" s="18"/>
      <c r="D99" s="18"/>
      <c r="E99" s="18"/>
      <c r="F99" s="18"/>
      <c r="G99" s="19"/>
    </row>
    <row r="100" spans="1:7" s="1" customFormat="1" ht="12.75">
      <c r="A100" s="16"/>
      <c r="B100" s="17" t="s">
        <v>308</v>
      </c>
      <c r="C100" s="18" t="s">
        <v>309</v>
      </c>
      <c r="D100" s="18" t="s">
        <v>310</v>
      </c>
      <c r="E100" s="18">
        <v>0.3</v>
      </c>
      <c r="F100" s="18" t="s">
        <v>311</v>
      </c>
      <c r="G100" s="15">
        <f>H4*39</f>
        <v>42.17850000000001</v>
      </c>
    </row>
    <row r="101" spans="1:7" s="1" customFormat="1" ht="12.75">
      <c r="A101" s="16"/>
      <c r="B101" s="17" t="s">
        <v>312</v>
      </c>
      <c r="C101" s="18" t="s">
        <v>313</v>
      </c>
      <c r="D101" s="18" t="s">
        <v>314</v>
      </c>
      <c r="E101" s="18">
        <v>0.3</v>
      </c>
      <c r="F101" s="18" t="s">
        <v>315</v>
      </c>
      <c r="G101" s="15">
        <f>H4*85</f>
        <v>91.92750000000001</v>
      </c>
    </row>
    <row r="102" spans="1:7" s="1" customFormat="1" ht="12.75">
      <c r="A102" s="16"/>
      <c r="B102" s="17" t="s">
        <v>316</v>
      </c>
      <c r="C102" s="18" t="s">
        <v>317</v>
      </c>
      <c r="D102" s="18" t="s">
        <v>318</v>
      </c>
      <c r="E102" s="18">
        <v>0.30000000000000004</v>
      </c>
      <c r="F102" s="18" t="s">
        <v>319</v>
      </c>
      <c r="G102" s="15">
        <f>H4*85</f>
        <v>91.92750000000001</v>
      </c>
    </row>
    <row r="103" spans="1:7" s="1" customFormat="1" ht="12.75">
      <c r="A103" s="16"/>
      <c r="B103" s="17" t="s">
        <v>320</v>
      </c>
      <c r="C103" s="18" t="s">
        <v>321</v>
      </c>
      <c r="D103" s="18" t="s">
        <v>322</v>
      </c>
      <c r="E103" s="18">
        <v>0.3</v>
      </c>
      <c r="F103" s="18" t="s">
        <v>323</v>
      </c>
      <c r="G103" s="15">
        <f>H4*27</f>
        <v>29.200500000000005</v>
      </c>
    </row>
    <row r="104" spans="1:7" s="1" customFormat="1" ht="12.75">
      <c r="A104" s="16"/>
      <c r="B104" s="17" t="s">
        <v>324</v>
      </c>
      <c r="C104" s="18" t="s">
        <v>325</v>
      </c>
      <c r="D104" s="18" t="s">
        <v>326</v>
      </c>
      <c r="E104" s="18">
        <v>0.3</v>
      </c>
      <c r="F104" s="18" t="s">
        <v>327</v>
      </c>
      <c r="G104" s="15">
        <f>H4*97</f>
        <v>104.90550000000002</v>
      </c>
    </row>
    <row r="105" spans="1:7" s="1" customFormat="1" ht="12.75">
      <c r="A105" s="16"/>
      <c r="B105" s="17" t="s">
        <v>328</v>
      </c>
      <c r="C105" s="31" t="s">
        <v>329</v>
      </c>
      <c r="D105" s="18" t="s">
        <v>330</v>
      </c>
      <c r="E105" s="18">
        <v>0.3</v>
      </c>
      <c r="F105" s="18" t="s">
        <v>331</v>
      </c>
      <c r="G105" s="15">
        <f>H4*34</f>
        <v>36.771</v>
      </c>
    </row>
    <row r="106" spans="1:7" s="1" customFormat="1" ht="12.75">
      <c r="A106" s="16"/>
      <c r="B106" s="17" t="s">
        <v>332</v>
      </c>
      <c r="C106" s="18" t="s">
        <v>333</v>
      </c>
      <c r="D106" s="18" t="s">
        <v>334</v>
      </c>
      <c r="E106" s="18">
        <v>0.3</v>
      </c>
      <c r="F106" s="18" t="s">
        <v>335</v>
      </c>
      <c r="G106" s="15">
        <f>H4*97.5</f>
        <v>105.44625</v>
      </c>
    </row>
    <row r="107" spans="1:7" s="1" customFormat="1" ht="12.75">
      <c r="A107" s="16"/>
      <c r="B107" s="17" t="s">
        <v>336</v>
      </c>
      <c r="C107" s="18" t="s">
        <v>337</v>
      </c>
      <c r="D107" s="18" t="s">
        <v>338</v>
      </c>
      <c r="E107" s="18">
        <v>0.3</v>
      </c>
      <c r="F107" s="18" t="s">
        <v>339</v>
      </c>
      <c r="G107" s="15">
        <f>H4*37.5</f>
        <v>40.556250000000006</v>
      </c>
    </row>
    <row r="108" spans="1:7" s="1" customFormat="1" ht="12.75">
      <c r="A108" s="16"/>
      <c r="B108" s="17" t="s">
        <v>340</v>
      </c>
      <c r="C108" s="18" t="s">
        <v>341</v>
      </c>
      <c r="D108" s="18" t="s">
        <v>342</v>
      </c>
      <c r="E108" s="18">
        <v>0.3</v>
      </c>
      <c r="F108" s="18" t="s">
        <v>343</v>
      </c>
      <c r="G108" s="15">
        <f>H4*134.5</f>
        <v>145.46175000000002</v>
      </c>
    </row>
    <row r="109" spans="1:7" s="1" customFormat="1" ht="12.75">
      <c r="A109" s="24"/>
      <c r="B109" s="21"/>
      <c r="C109" s="21"/>
      <c r="D109" s="21"/>
      <c r="E109" s="21"/>
      <c r="F109" s="21"/>
      <c r="G109" s="22"/>
    </row>
  </sheetData>
  <sheetProtection/>
  <printOptions horizontalCentered="1" verticalCentered="1"/>
  <pageMargins left="0.5902777777777778" right="0.39375" top="0.5902777777777778" bottom="0.5902777777777778" header="0.19652777777777777" footer="0.5118055555555556"/>
  <pageSetup fitToHeight="0" horizontalDpi="300" verticalDpi="300" orientation="portrait" paperSize="9"/>
  <headerFooter alignWithMargins="0">
    <oddHeader>&amp;R&amp;10Ceník drátěných kartáčů OSBORN pro rok 2005
Všechny ceny zde uvedené jsou bez DPH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Pešina</dc:creator>
  <cp:keywords/>
  <dc:description/>
  <cp:lastModifiedBy>Karel Cerman</cp:lastModifiedBy>
  <cp:lastPrinted>2003-12-15T11:29:38Z</cp:lastPrinted>
  <dcterms:created xsi:type="dcterms:W3CDTF">1998-08-17T12:32:10Z</dcterms:created>
  <dcterms:modified xsi:type="dcterms:W3CDTF">2010-01-22T17:54:27Z</dcterms:modified>
  <cp:category/>
  <cp:version/>
  <cp:contentType/>
  <cp:contentStatus/>
  <cp:revision>1</cp:revision>
</cp:coreProperties>
</file>